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770" activeTab="3"/>
  </bookViews>
  <sheets>
    <sheet name="PKW-Kosten" sheetId="1" r:id="rId1"/>
    <sheet name="Runden" sheetId="2" r:id="rId2"/>
    <sheet name="Lebensalter" sheetId="3" r:id="rId3"/>
    <sheet name="Angebotsvergleich" sheetId="4" r:id="rId4"/>
    <sheet name="Tabelle3" sheetId="5" r:id="rId5"/>
  </sheets>
  <definedNames/>
  <calcPr fullCalcOnLoad="1"/>
</workbook>
</file>

<file path=xl/sharedStrings.xml><?xml version="1.0" encoding="utf-8"?>
<sst xmlns="http://schemas.openxmlformats.org/spreadsheetml/2006/main" count="83" uniqueCount="70">
  <si>
    <t>=RUNDEN(1060/100;0)</t>
  </si>
  <si>
    <t>=AUFRUNDEN(1060/100;0)</t>
  </si>
  <si>
    <t>=ABRUNDEN(1060/100;0)</t>
  </si>
  <si>
    <t>=GANZZAHL(1060/100)</t>
  </si>
  <si>
    <t>Fracht</t>
  </si>
  <si>
    <t>Bruttogewicht</t>
  </si>
  <si>
    <t>Berechnung der durchschnittlichen Kosten für einen PKW</t>
  </si>
  <si>
    <t>Typ A</t>
  </si>
  <si>
    <t>Typ B</t>
  </si>
  <si>
    <t>Typ C</t>
  </si>
  <si>
    <t>Typ D</t>
  </si>
  <si>
    <t>Anschaffungspreis</t>
  </si>
  <si>
    <t>Treibstoffpreis/L</t>
  </si>
  <si>
    <t>Fahrleistung/Jahr</t>
  </si>
  <si>
    <t>Jahreskosten</t>
  </si>
  <si>
    <t>Wartung/Reparatur</t>
  </si>
  <si>
    <t>Wertverlust/Jahr</t>
  </si>
  <si>
    <t>Treibstoffkosten</t>
  </si>
  <si>
    <t>Versicherung</t>
  </si>
  <si>
    <t>Steuer/Jahr</t>
  </si>
  <si>
    <t>SUMME:</t>
  </si>
  <si>
    <t>Kosten pro km:</t>
  </si>
  <si>
    <t>Kosten pro Monat:</t>
  </si>
  <si>
    <t>Vorgegebene Zahl:</t>
  </si>
  <si>
    <t>Funktion:</t>
  </si>
  <si>
    <t>Runden()</t>
  </si>
  <si>
    <t>Anzahl der
Stellen:</t>
  </si>
  <si>
    <t>RUNDEN</t>
  </si>
  <si>
    <t>Abrunden()</t>
  </si>
  <si>
    <t>Kürzen()</t>
  </si>
  <si>
    <t>Ganzzahl()</t>
  </si>
  <si>
    <t>Aufrunden()</t>
  </si>
  <si>
    <t>Berechnen Sie das aktuelle Lebensalter von Jack Schaback
(Hilfsfelder sind nicht erlaubt)</t>
  </si>
  <si>
    <t>Jahre alt</t>
  </si>
  <si>
    <t>er ist heute</t>
  </si>
  <si>
    <t>Geboren am</t>
  </si>
  <si>
    <t>Jack Schabrack</t>
  </si>
  <si>
    <t>Artikelliste</t>
  </si>
  <si>
    <t>Artikel-Nr.</t>
  </si>
  <si>
    <t>Artikelbezeichnung</t>
  </si>
  <si>
    <t>Verpackungseinheit</t>
  </si>
  <si>
    <t>benötigte Menge</t>
  </si>
  <si>
    <t>benötigte . Einheiten</t>
  </si>
  <si>
    <t>Küppi-Pils</t>
  </si>
  <si>
    <t>Gummibärchen</t>
  </si>
  <si>
    <t>Schrauben</t>
  </si>
  <si>
    <t>Frachtkostenberechnung</t>
  </si>
  <si>
    <t>Frachtkosten</t>
  </si>
  <si>
    <t>Frachtkosten:</t>
  </si>
  <si>
    <t>Igor Blatislava</t>
  </si>
  <si>
    <t>VERGLEICH UNTERSCHIEDLICHER ANGEBOTE</t>
  </si>
  <si>
    <t>Preis je Einheit</t>
  </si>
  <si>
    <t>Gewicht</t>
  </si>
  <si>
    <t>Einkaufspreis</t>
  </si>
  <si>
    <t>- Rabatt</t>
  </si>
  <si>
    <t>Zieleinkaufspreis</t>
  </si>
  <si>
    <t>- Skonto</t>
  </si>
  <si>
    <t>Bareinkaufspreis</t>
  </si>
  <si>
    <t>+ Wertspesen (Versicherung)</t>
  </si>
  <si>
    <t>+ Gewichtsspesen (Fracht)</t>
  </si>
  <si>
    <t>Einstandspreis</t>
  </si>
  <si>
    <t>Einstandspreis/kg</t>
  </si>
  <si>
    <t>Zieleinkaufspreis/kg</t>
  </si>
  <si>
    <t>Bareinkaufspreis/kg</t>
  </si>
  <si>
    <t>ANGEBOT</t>
  </si>
  <si>
    <t>Schmitz &amp; Backes</t>
  </si>
  <si>
    <t>Tango &amp; Cash</t>
  </si>
  <si>
    <t>Biene &amp; Küpp</t>
  </si>
  <si>
    <t>=GANZZAHL((HEUTE()-D8)/365,25)</t>
  </si>
  <si>
    <t>=DATEDIF(D8;HEUTE();"Y")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</si>
</sst>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\ &quot;Stück&quot;"/>
    <numFmt numFmtId="166" formatCode="0.0%"/>
    <numFmt numFmtId="167" formatCode="0&quot;. Platz&quot;"/>
    <numFmt numFmtId="168" formatCode="0\ &quot;kg&quot;"/>
    <numFmt numFmtId="169" formatCode="&quot;für&quot;\ 0\ &quot;kg&quot;"/>
    <numFmt numFmtId="170" formatCode="&quot;für&quot;\ 0.00\ &quot;kg&quot;"/>
    <numFmt numFmtId="171" formatCode="0.00\ &quot;kg&quot;"/>
    <numFmt numFmtId="172" formatCode="&quot;Verbrauch je&quot;\ 0\ &quot;km&quot;"/>
    <numFmt numFmtId="173" formatCode="0.00\ &quot;l&quot;"/>
    <numFmt numFmtId="174" formatCode="0.00\ &quot;km&quot;"/>
    <numFmt numFmtId="175" formatCode="#,##0.0000"/>
    <numFmt numFmtId="176" formatCode="[$-407]dddd\,\ d\.\ mmmm\ yyyy"/>
    <numFmt numFmtId="177" formatCode="&quot;-&quot;00000&quot;-&quot;"/>
    <numFmt numFmtId="178" formatCode="&quot;_&quot;*0"/>
    <numFmt numFmtId="179" formatCode="_*0"/>
    <numFmt numFmtId="180" formatCode="&quot;_&quot;*#"/>
    <numFmt numFmtId="181" formatCode="*_#"/>
    <numFmt numFmtId="182" formatCode="*_0"/>
    <numFmt numFmtId="183" formatCode="0&quot;-Pack&quot;"/>
    <numFmt numFmtId="184" formatCode="0\ &quot;Tüten pro Karton&quot;"/>
    <numFmt numFmtId="185" formatCode="0\ &quot;Schrauben pro Schachtel&quot;"/>
    <numFmt numFmtId="186" formatCode="0\ &quot;Flaschen&quot;"/>
    <numFmt numFmtId="187" formatCode="0\ &quot;Tüten&quot;"/>
    <numFmt numFmtId="188" formatCode="0\ &quot;Schrauben&quot;"/>
    <numFmt numFmtId="189" formatCode="&quot;pro&quot;\ 0.000\ &quot;kg&quot;"/>
    <numFmt numFmtId="190" formatCode="0.000\ &quot;kg&quot;"/>
    <numFmt numFmtId="191" formatCode="0.00\ &quot;Euro&quot;"/>
    <numFmt numFmtId="192" formatCode="[$-407]dddd\,\ d/\ mmmm\ yyyy"/>
    <numFmt numFmtId="193" formatCode="&quot;je angefangene&quot;\ 0.00\ &quot;€&quot;"/>
    <numFmt numFmtId="194" formatCode="&quot;je angefangene&quot;\ 0.00\ &quot;kg&quot;"/>
    <numFmt numFmtId="195" formatCode="&quot;je angefangene&quot;\ 0.00\ &quot;Kilo&quot;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i/>
      <sz val="12"/>
      <name val="Courier New"/>
      <family val="3"/>
    </font>
    <font>
      <b/>
      <sz val="36"/>
      <name val="Arial"/>
      <family val="2"/>
    </font>
    <font>
      <sz val="52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164" fontId="6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4" fontId="6" fillId="0" borderId="12" xfId="0" applyNumberFormat="1" applyFont="1" applyBorder="1" applyAlignment="1">
      <alignment/>
    </xf>
    <xf numFmtId="164" fontId="7" fillId="2" borderId="12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4" fontId="6" fillId="0" borderId="12" xfId="0" applyNumberFormat="1" applyFont="1" applyBorder="1" applyAlignment="1">
      <alignment/>
    </xf>
    <xf numFmtId="174" fontId="7" fillId="2" borderId="12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0" fontId="6" fillId="0" borderId="18" xfId="0" applyNumberFormat="1" applyFont="1" applyBorder="1" applyAlignment="1">
      <alignment/>
    </xf>
    <xf numFmtId="10" fontId="6" fillId="0" borderId="12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164" fontId="7" fillId="2" borderId="18" xfId="0" applyNumberFormat="1" applyFont="1" applyFill="1" applyBorder="1" applyAlignment="1">
      <alignment/>
    </xf>
    <xf numFmtId="164" fontId="7" fillId="2" borderId="15" xfId="0" applyNumberFormat="1" applyFont="1" applyFill="1" applyBorder="1" applyAlignment="1">
      <alignment/>
    </xf>
    <xf numFmtId="0" fontId="5" fillId="0" borderId="2" xfId="0" applyFont="1" applyBorder="1" applyAlignment="1">
      <alignment horizontal="left" vertical="center" textRotation="45"/>
    </xf>
    <xf numFmtId="0" fontId="5" fillId="0" borderId="2" xfId="0" applyFont="1" applyBorder="1" applyAlignment="1">
      <alignment vertical="center" textRotation="45"/>
    </xf>
    <xf numFmtId="0" fontId="0" fillId="0" borderId="19" xfId="0" applyBorder="1" applyAlignment="1">
      <alignment horizontal="center" vertical="center" textRotation="30"/>
    </xf>
    <xf numFmtId="0" fontId="0" fillId="0" borderId="19" xfId="0" applyBorder="1" applyAlignment="1">
      <alignment horizontal="center" vertical="center" textRotation="30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9" fillId="0" borderId="0" xfId="0" applyFont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5" fontId="4" fillId="2" borderId="19" xfId="0" applyNumberFormat="1" applyFont="1" applyFill="1" applyBorder="1" applyAlignment="1">
      <alignment horizontal="center" vertical="center"/>
    </xf>
    <xf numFmtId="4" fontId="4" fillId="2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89" fontId="0" fillId="0" borderId="0" xfId="0" applyNumberFormat="1" applyAlignment="1">
      <alignment horizontal="center" vertical="center"/>
    </xf>
    <xf numFmtId="190" fontId="0" fillId="0" borderId="29" xfId="0" applyNumberFormat="1" applyBorder="1" applyAlignment="1">
      <alignment horizontal="center" vertical="center"/>
    </xf>
    <xf numFmtId="191" fontId="4" fillId="2" borderId="14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0" fillId="0" borderId="29" xfId="0" applyBorder="1" applyAlignment="1">
      <alignment vertical="center"/>
    </xf>
    <xf numFmtId="191" fontId="0" fillId="0" borderId="0" xfId="0" applyNumberFormat="1" applyAlignment="1">
      <alignment vertical="center"/>
    </xf>
    <xf numFmtId="0" fontId="0" fillId="0" borderId="0" xfId="0" applyAlignment="1" quotePrefix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64" fontId="4" fillId="2" borderId="11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0" xfId="0" applyBorder="1" applyAlignment="1">
      <alignment vertical="center"/>
    </xf>
    <xf numFmtId="168" fontId="0" fillId="0" borderId="31" xfId="0" applyNumberFormat="1" applyBorder="1" applyAlignment="1">
      <alignment vertical="center"/>
    </xf>
    <xf numFmtId="168" fontId="0" fillId="0" borderId="2" xfId="0" applyNumberFormat="1" applyBorder="1" applyAlignment="1">
      <alignment vertical="center"/>
    </xf>
    <xf numFmtId="0" fontId="0" fillId="0" borderId="2" xfId="0" applyBorder="1" applyAlignment="1" quotePrefix="1">
      <alignment vertical="center"/>
    </xf>
    <xf numFmtId="166" fontId="0" fillId="0" borderId="31" xfId="0" applyNumberFormat="1" applyBorder="1" applyAlignment="1">
      <alignment vertical="center"/>
    </xf>
    <xf numFmtId="164" fontId="4" fillId="2" borderId="30" xfId="0" applyNumberFormat="1" applyFont="1" applyFill="1" applyBorder="1" applyAlignment="1">
      <alignment vertical="center"/>
    </xf>
    <xf numFmtId="166" fontId="0" fillId="0" borderId="2" xfId="0" applyNumberFormat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0" fillId="0" borderId="31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95" fontId="0" fillId="0" borderId="2" xfId="0" applyNumberFormat="1" applyBorder="1" applyAlignment="1">
      <alignment horizontal="left" vertical="center"/>
    </xf>
    <xf numFmtId="193" fontId="0" fillId="0" borderId="0" xfId="0" applyNumberFormat="1" applyAlignment="1">
      <alignment horizontal="left" vertical="center"/>
    </xf>
    <xf numFmtId="193" fontId="0" fillId="0" borderId="0" xfId="0" applyNumberFormat="1" applyBorder="1" applyAlignment="1">
      <alignment horizontal="left" vertical="center"/>
    </xf>
    <xf numFmtId="164" fontId="4" fillId="2" borderId="32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164" fontId="4" fillId="2" borderId="11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 textRotation="255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182" fontId="4" fillId="2" borderId="0" xfId="0" applyNumberFormat="1" applyFont="1" applyFill="1" applyAlignment="1">
      <alignment vertical="center"/>
    </xf>
    <xf numFmtId="186" fontId="0" fillId="0" borderId="0" xfId="0" applyNumberForma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142875</xdr:rowOff>
    </xdr:from>
    <xdr:to>
      <xdr:col>2</xdr:col>
      <xdr:colOff>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2057400" y="5238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114300</xdr:rowOff>
    </xdr:from>
    <xdr:to>
      <xdr:col>5</xdr:col>
      <xdr:colOff>0</xdr:colOff>
      <xdr:row>4</xdr:row>
      <xdr:rowOff>57150</xdr:rowOff>
    </xdr:to>
    <xdr:sp>
      <xdr:nvSpPr>
        <xdr:cNvPr id="2" name="Line 2"/>
        <xdr:cNvSpPr>
          <a:spLocks/>
        </xdr:cNvSpPr>
      </xdr:nvSpPr>
      <xdr:spPr>
        <a:xfrm>
          <a:off x="5057775" y="4953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123825</xdr:rowOff>
    </xdr:from>
    <xdr:to>
      <xdr:col>6</xdr:col>
      <xdr:colOff>0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6057900" y="5048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123825</xdr:rowOff>
    </xdr:from>
    <xdr:to>
      <xdr:col>4</xdr:col>
      <xdr:colOff>0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4057650" y="5048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114300</xdr:rowOff>
    </xdr:from>
    <xdr:to>
      <xdr:col>3</xdr:col>
      <xdr:colOff>0</xdr:colOff>
      <xdr:row>4</xdr:row>
      <xdr:rowOff>57150</xdr:rowOff>
    </xdr:to>
    <xdr:sp>
      <xdr:nvSpPr>
        <xdr:cNvPr id="5" name="Line 5"/>
        <xdr:cNvSpPr>
          <a:spLocks/>
        </xdr:cNvSpPr>
      </xdr:nvSpPr>
      <xdr:spPr>
        <a:xfrm>
          <a:off x="3057525" y="4953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2</xdr:row>
      <xdr:rowOff>0</xdr:rowOff>
    </xdr:from>
    <xdr:to>
      <xdr:col>5</xdr:col>
      <xdr:colOff>57150</xdr:colOff>
      <xdr:row>6</xdr:row>
      <xdr:rowOff>76200</xdr:rowOff>
    </xdr:to>
    <xdr:sp>
      <xdr:nvSpPr>
        <xdr:cNvPr id="1" name="Line 1"/>
        <xdr:cNvSpPr>
          <a:spLocks/>
        </xdr:cNvSpPr>
      </xdr:nvSpPr>
      <xdr:spPr>
        <a:xfrm>
          <a:off x="3286125" y="657225"/>
          <a:ext cx="180022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</xdr:row>
      <xdr:rowOff>0</xdr:rowOff>
    </xdr:from>
    <xdr:to>
      <xdr:col>5</xdr:col>
      <xdr:colOff>533400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5029200" y="657225"/>
          <a:ext cx="5334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85725</xdr:rowOff>
    </xdr:from>
    <xdr:to>
      <xdr:col>1</xdr:col>
      <xdr:colOff>895350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847725" y="419100"/>
          <a:ext cx="809625" cy="1171575"/>
        </a:xfrm>
        <a:prstGeom prst="lightningBol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1362075</xdr:colOff>
      <xdr:row>2</xdr:row>
      <xdr:rowOff>85725</xdr:rowOff>
    </xdr:from>
    <xdr:to>
      <xdr:col>11</xdr:col>
      <xdr:colOff>733425</xdr:colOff>
      <xdr:row>5</xdr:row>
      <xdr:rowOff>104775</xdr:rowOff>
    </xdr:to>
    <xdr:sp>
      <xdr:nvSpPr>
        <xdr:cNvPr id="2" name="AutoShape 2"/>
        <xdr:cNvSpPr>
          <a:spLocks/>
        </xdr:cNvSpPr>
      </xdr:nvSpPr>
      <xdr:spPr>
        <a:xfrm flipH="1">
          <a:off x="11477625" y="419100"/>
          <a:ext cx="809625" cy="1171575"/>
        </a:xfrm>
        <a:prstGeom prst="lightningBol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16</xdr:row>
      <xdr:rowOff>304800</xdr:rowOff>
    </xdr:from>
    <xdr:to>
      <xdr:col>7</xdr:col>
      <xdr:colOff>1333500</xdr:colOff>
      <xdr:row>19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6448425" y="5248275"/>
          <a:ext cx="1971675" cy="6477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72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Auswertung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F1"/>
    </sheetView>
  </sheetViews>
  <sheetFormatPr defaultColWidth="11.421875" defaultRowHeight="12.75"/>
  <cols>
    <col min="1" max="1" width="23.00390625" style="2" bestFit="1" customWidth="1"/>
    <col min="2" max="2" width="7.8515625" style="2" bestFit="1" customWidth="1"/>
    <col min="3" max="16384" width="15.00390625" style="2" customWidth="1"/>
  </cols>
  <sheetData>
    <row r="1" spans="1:6" ht="16.5">
      <c r="A1" s="98" t="s">
        <v>6</v>
      </c>
      <c r="B1" s="99"/>
      <c r="C1" s="99"/>
      <c r="D1" s="99"/>
      <c r="E1" s="99"/>
      <c r="F1" s="100"/>
    </row>
    <row r="2" spans="1:6" ht="13.5">
      <c r="A2" s="3"/>
      <c r="B2" s="4"/>
      <c r="C2" s="4"/>
      <c r="D2" s="4"/>
      <c r="E2" s="4"/>
      <c r="F2" s="5"/>
    </row>
    <row r="3" spans="1:6" ht="13.5">
      <c r="A3" s="6"/>
      <c r="B3" s="7"/>
      <c r="C3" s="8"/>
      <c r="D3" s="8"/>
      <c r="E3" s="8"/>
      <c r="F3" s="8"/>
    </row>
    <row r="4" spans="1:6" ht="39">
      <c r="A4" s="3"/>
      <c r="B4" s="4"/>
      <c r="C4" s="31" t="s">
        <v>7</v>
      </c>
      <c r="D4" s="32" t="s">
        <v>8</v>
      </c>
      <c r="E4" s="32" t="s">
        <v>9</v>
      </c>
      <c r="F4" s="32" t="s">
        <v>10</v>
      </c>
    </row>
    <row r="5" spans="1:6" ht="13.5">
      <c r="A5" s="9" t="s">
        <v>11</v>
      </c>
      <c r="B5" s="10"/>
      <c r="C5" s="11">
        <v>16000</v>
      </c>
      <c r="D5" s="11">
        <v>20000</v>
      </c>
      <c r="E5" s="11">
        <v>24000</v>
      </c>
      <c r="F5" s="11">
        <v>30000</v>
      </c>
    </row>
    <row r="6" spans="1:6" ht="13.5">
      <c r="A6" s="12" t="s">
        <v>12</v>
      </c>
      <c r="B6" s="13"/>
      <c r="C6" s="14">
        <v>1.21</v>
      </c>
      <c r="D6" s="15">
        <f>$C6</f>
        <v>1.21</v>
      </c>
      <c r="E6" s="15">
        <f>$C6</f>
        <v>1.21</v>
      </c>
      <c r="F6" s="15">
        <f>$C6</f>
        <v>1.21</v>
      </c>
    </row>
    <row r="7" spans="1:6" ht="13.5">
      <c r="A7" s="16">
        <v>100</v>
      </c>
      <c r="B7" s="13"/>
      <c r="C7" s="17">
        <v>7.5</v>
      </c>
      <c r="D7" s="17">
        <v>8</v>
      </c>
      <c r="E7" s="17">
        <v>8.3</v>
      </c>
      <c r="F7" s="17">
        <v>12.1</v>
      </c>
    </row>
    <row r="8" spans="1:6" ht="13.5">
      <c r="A8" s="12" t="s">
        <v>13</v>
      </c>
      <c r="B8" s="13"/>
      <c r="C8" s="18">
        <v>25000</v>
      </c>
      <c r="D8" s="19">
        <f>$C8</f>
        <v>25000</v>
      </c>
      <c r="E8" s="19">
        <f>$C8</f>
        <v>25000</v>
      </c>
      <c r="F8" s="19">
        <f>$C8</f>
        <v>25000</v>
      </c>
    </row>
    <row r="9" spans="1:6" ht="14.25" thickBot="1">
      <c r="A9" s="20"/>
      <c r="B9" s="21"/>
      <c r="C9" s="22"/>
      <c r="D9" s="22"/>
      <c r="E9" s="22"/>
      <c r="F9" s="22"/>
    </row>
    <row r="10" spans="1:6" ht="14.25" thickBot="1">
      <c r="A10" s="23" t="s">
        <v>14</v>
      </c>
      <c r="B10" s="24"/>
      <c r="C10" s="25"/>
      <c r="D10" s="25"/>
      <c r="E10" s="25"/>
      <c r="F10" s="25"/>
    </row>
    <row r="11" spans="1:6" ht="13.5">
      <c r="A11" s="12" t="s">
        <v>15</v>
      </c>
      <c r="B11" s="26">
        <v>0.055</v>
      </c>
      <c r="C11" s="15">
        <f aca="true" t="shared" si="0" ref="C11:F12">ROUND(C$5*$B11,2)</f>
        <v>880</v>
      </c>
      <c r="D11" s="15">
        <f t="shared" si="0"/>
        <v>1100</v>
      </c>
      <c r="E11" s="15">
        <f t="shared" si="0"/>
        <v>1320</v>
      </c>
      <c r="F11" s="15">
        <f t="shared" si="0"/>
        <v>1650</v>
      </c>
    </row>
    <row r="12" spans="1:6" ht="13.5">
      <c r="A12" s="12" t="s">
        <v>16</v>
      </c>
      <c r="B12" s="27">
        <v>0.125</v>
      </c>
      <c r="C12" s="15">
        <f t="shared" si="0"/>
        <v>2000</v>
      </c>
      <c r="D12" s="15">
        <f t="shared" si="0"/>
        <v>2500</v>
      </c>
      <c r="E12" s="15">
        <f t="shared" si="0"/>
        <v>3000</v>
      </c>
      <c r="F12" s="15">
        <f t="shared" si="0"/>
        <v>3750</v>
      </c>
    </row>
    <row r="13" spans="1:6" ht="13.5">
      <c r="A13" s="12" t="s">
        <v>17</v>
      </c>
      <c r="B13" s="27"/>
      <c r="C13" s="15">
        <f>ROUND(C$8/$A$7*C$7*C$6,2)</f>
        <v>2268.75</v>
      </c>
      <c r="D13" s="15">
        <f>ROUND(D$8/$A$7*D$7*D$6,2)</f>
        <v>2420</v>
      </c>
      <c r="E13" s="15">
        <f>ROUND(E$8/$A$7*E$7*E$6,2)</f>
        <v>2510.75</v>
      </c>
      <c r="F13" s="15">
        <f>ROUND(F$8/$A$7*F$7*F$6,2)</f>
        <v>3660.25</v>
      </c>
    </row>
    <row r="14" spans="1:6" ht="13.5">
      <c r="A14" s="12" t="s">
        <v>18</v>
      </c>
      <c r="B14" s="27">
        <v>0.05</v>
      </c>
      <c r="C14" s="15">
        <f aca="true" t="shared" si="1" ref="C14:F15">ROUND(C$5*$B14,2)</f>
        <v>800</v>
      </c>
      <c r="D14" s="15">
        <f t="shared" si="1"/>
        <v>1000</v>
      </c>
      <c r="E14" s="15">
        <f t="shared" si="1"/>
        <v>1200</v>
      </c>
      <c r="F14" s="15">
        <f t="shared" si="1"/>
        <v>1500</v>
      </c>
    </row>
    <row r="15" spans="1:6" ht="14.25" thickBot="1">
      <c r="A15" s="12" t="s">
        <v>19</v>
      </c>
      <c r="B15" s="28">
        <v>0.015</v>
      </c>
      <c r="C15" s="15">
        <f t="shared" si="1"/>
        <v>240</v>
      </c>
      <c r="D15" s="15">
        <f t="shared" si="1"/>
        <v>300</v>
      </c>
      <c r="E15" s="15">
        <f t="shared" si="1"/>
        <v>360</v>
      </c>
      <c r="F15" s="15">
        <f t="shared" si="1"/>
        <v>450</v>
      </c>
    </row>
    <row r="16" spans="1:6" ht="14.25" thickBot="1">
      <c r="A16" s="20"/>
      <c r="B16" s="21"/>
      <c r="C16" s="22"/>
      <c r="D16" s="22"/>
      <c r="E16" s="22"/>
      <c r="F16" s="22"/>
    </row>
    <row r="17" spans="1:6" ht="13.5">
      <c r="A17" s="23" t="s">
        <v>20</v>
      </c>
      <c r="B17" s="24"/>
      <c r="C17" s="29">
        <f>SUM(C11:C15)</f>
        <v>6188.75</v>
      </c>
      <c r="D17" s="29">
        <f>SUM(D11:D15)</f>
        <v>7320</v>
      </c>
      <c r="E17" s="29">
        <f>SUM(E11:E15)</f>
        <v>8390.75</v>
      </c>
      <c r="F17" s="29">
        <f>SUM(F11:F15)</f>
        <v>11010.25</v>
      </c>
    </row>
    <row r="18" spans="1:6" ht="13.5">
      <c r="A18" s="12" t="s">
        <v>22</v>
      </c>
      <c r="B18" s="13"/>
      <c r="C18" s="15">
        <f>ROUND(C17/12,2)</f>
        <v>515.73</v>
      </c>
      <c r="D18" s="15">
        <f>ROUND(D17/12,2)</f>
        <v>610</v>
      </c>
      <c r="E18" s="15">
        <f>ROUND(E17/12,2)</f>
        <v>699.23</v>
      </c>
      <c r="F18" s="15">
        <f>ROUND(F17/12,2)</f>
        <v>917.52</v>
      </c>
    </row>
    <row r="19" spans="1:6" ht="14.25" thickBot="1">
      <c r="A19" s="20" t="s">
        <v>21</v>
      </c>
      <c r="B19" s="21"/>
      <c r="C19" s="30">
        <f>ROUND(C17/C8,2)</f>
        <v>0.25</v>
      </c>
      <c r="D19" s="30">
        <f>ROUND(D17/D8,2)</f>
        <v>0.29</v>
      </c>
      <c r="E19" s="30">
        <f>ROUND(E17/E8,2)</f>
        <v>0.34</v>
      </c>
      <c r="F19" s="30">
        <f>ROUND(F17/F8,2)</f>
        <v>0.44</v>
      </c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9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35" customWidth="1"/>
    <col min="2" max="4" width="16.57421875" style="35" customWidth="1"/>
    <col min="5" max="5" width="11.421875" style="35" customWidth="1"/>
    <col min="6" max="8" width="16.57421875" style="35" customWidth="1"/>
    <col min="9" max="16384" width="11.421875" style="35" customWidth="1"/>
  </cols>
  <sheetData>
    <row r="1" ht="13.5" thickBot="1">
      <c r="E1" s="46"/>
    </row>
    <row r="2" spans="3:7" ht="36.75" customHeight="1" thickBot="1">
      <c r="C2" s="45" t="s">
        <v>23</v>
      </c>
      <c r="D2" s="50">
        <v>34597.8749</v>
      </c>
      <c r="E2" s="46"/>
      <c r="F2" s="45" t="s">
        <v>23</v>
      </c>
      <c r="G2" s="50">
        <v>1141966.932</v>
      </c>
    </row>
    <row r="3" ht="13.5" thickBot="1">
      <c r="E3" s="46"/>
    </row>
    <row r="4" spans="2:7" ht="56.25" customHeight="1" thickBot="1">
      <c r="B4" s="33" t="s">
        <v>24</v>
      </c>
      <c r="C4" s="34" t="s">
        <v>26</v>
      </c>
      <c r="E4" s="101" t="s">
        <v>27</v>
      </c>
      <c r="F4" s="33" t="s">
        <v>24</v>
      </c>
      <c r="G4" s="34" t="s">
        <v>26</v>
      </c>
    </row>
    <row r="5" spans="2:8" ht="19.5" customHeight="1">
      <c r="B5" s="36"/>
      <c r="C5" s="37">
        <v>2</v>
      </c>
      <c r="D5" s="38">
        <f>ROUND(D$2,2)</f>
        <v>34597.87</v>
      </c>
      <c r="E5" s="101"/>
      <c r="F5" s="36"/>
      <c r="G5" s="37">
        <v>2</v>
      </c>
      <c r="H5" s="38">
        <f>ROUND(G$2,2)</f>
        <v>1141966.93</v>
      </c>
    </row>
    <row r="6" spans="2:8" ht="19.5" customHeight="1">
      <c r="B6" s="39"/>
      <c r="C6" s="40">
        <v>1</v>
      </c>
      <c r="D6" s="41">
        <f>ROUND(D$2,1)</f>
        <v>34597.9</v>
      </c>
      <c r="E6" s="101"/>
      <c r="F6" s="39"/>
      <c r="G6" s="40">
        <v>1</v>
      </c>
      <c r="H6" s="41">
        <f>ROUND(G$2,1)</f>
        <v>1141966.9</v>
      </c>
    </row>
    <row r="7" spans="2:8" ht="19.5" customHeight="1">
      <c r="B7" s="42" t="s">
        <v>25</v>
      </c>
      <c r="C7" s="40">
        <v>0</v>
      </c>
      <c r="D7" s="41">
        <f>ROUND(D$2,0)</f>
        <v>34598</v>
      </c>
      <c r="E7" s="101"/>
      <c r="F7" s="42" t="s">
        <v>25</v>
      </c>
      <c r="G7" s="40">
        <v>0</v>
      </c>
      <c r="H7" s="41">
        <f>ROUND(G$2,0)</f>
        <v>1141967</v>
      </c>
    </row>
    <row r="8" spans="2:8" ht="19.5" customHeight="1">
      <c r="B8" s="39"/>
      <c r="C8" s="40">
        <v>-1</v>
      </c>
      <c r="D8" s="41">
        <f>ROUND(D$2,-1)</f>
        <v>34600</v>
      </c>
      <c r="E8" s="101"/>
      <c r="F8" s="39"/>
      <c r="G8" s="40">
        <v>-1</v>
      </c>
      <c r="H8" s="41">
        <f>ROUND(G$2,-1)</f>
        <v>1141970</v>
      </c>
    </row>
    <row r="9" spans="2:8" ht="19.5" customHeight="1" thickBot="1">
      <c r="B9" s="43"/>
      <c r="C9" s="44">
        <v>-3</v>
      </c>
      <c r="D9" s="51">
        <f>ROUND(D$2,-3)</f>
        <v>35000</v>
      </c>
      <c r="E9" s="101"/>
      <c r="F9" s="43"/>
      <c r="G9" s="44">
        <v>-3</v>
      </c>
      <c r="H9" s="51">
        <f>ROUND(G$2,-3)</f>
        <v>1142000</v>
      </c>
    </row>
    <row r="10" ht="19.5" customHeight="1" thickBot="1">
      <c r="E10" s="101"/>
    </row>
    <row r="11" spans="2:8" ht="19.5" customHeight="1">
      <c r="B11" s="36"/>
      <c r="C11" s="37">
        <v>2</v>
      </c>
      <c r="D11" s="38">
        <f>ROUNDDOWN(D$2,2)</f>
        <v>34597.87</v>
      </c>
      <c r="E11" s="101"/>
      <c r="F11" s="36"/>
      <c r="G11" s="37">
        <v>2</v>
      </c>
      <c r="H11" s="38">
        <f>ROUNDDOWN(G$2,2)</f>
        <v>1141966.93</v>
      </c>
    </row>
    <row r="12" spans="2:8" ht="19.5" customHeight="1">
      <c r="B12" s="39"/>
      <c r="C12" s="40">
        <v>1</v>
      </c>
      <c r="D12" s="41">
        <f>ROUNDDOWN(D$2,1)</f>
        <v>34597.8</v>
      </c>
      <c r="E12" s="101"/>
      <c r="F12" s="39"/>
      <c r="G12" s="40">
        <v>1</v>
      </c>
      <c r="H12" s="41">
        <f>ROUNDDOWN(G$2,1)</f>
        <v>1141966.9</v>
      </c>
    </row>
    <row r="13" spans="2:8" ht="19.5" customHeight="1">
      <c r="B13" s="42" t="s">
        <v>28</v>
      </c>
      <c r="C13" s="40">
        <v>0</v>
      </c>
      <c r="D13" s="41">
        <f>ROUNDDOWN(D$2,0)</f>
        <v>34597</v>
      </c>
      <c r="E13" s="101"/>
      <c r="F13" s="42" t="s">
        <v>28</v>
      </c>
      <c r="G13" s="40">
        <v>0</v>
      </c>
      <c r="H13" s="41">
        <f>ROUNDDOWN(G$2,0)</f>
        <v>1141966</v>
      </c>
    </row>
    <row r="14" spans="2:8" ht="19.5" customHeight="1">
      <c r="B14" s="39"/>
      <c r="C14" s="40">
        <v>-1</v>
      </c>
      <c r="D14" s="41">
        <f>ROUNDDOWN(D$2,-1)</f>
        <v>34590</v>
      </c>
      <c r="E14" s="101"/>
      <c r="F14" s="39"/>
      <c r="G14" s="40">
        <v>-1</v>
      </c>
      <c r="H14" s="41">
        <f>ROUNDDOWN(G$2,-1)</f>
        <v>1141960</v>
      </c>
    </row>
    <row r="15" spans="2:8" ht="19.5" customHeight="1" thickBot="1">
      <c r="B15" s="43"/>
      <c r="C15" s="44">
        <v>-2</v>
      </c>
      <c r="D15" s="51">
        <f>ROUNDDOWN(D$2,-2)</f>
        <v>34500</v>
      </c>
      <c r="E15" s="101"/>
      <c r="F15" s="43"/>
      <c r="G15" s="44">
        <v>-2</v>
      </c>
      <c r="H15" s="51">
        <f>ROUNDDOWN(G$2,-2)</f>
        <v>1141900</v>
      </c>
    </row>
    <row r="16" ht="19.5" customHeight="1" thickBot="1">
      <c r="E16" s="101"/>
    </row>
    <row r="17" spans="2:8" ht="19.5" customHeight="1">
      <c r="B17" s="36"/>
      <c r="C17" s="37">
        <v>2</v>
      </c>
      <c r="D17" s="38">
        <f>TRUNC(D$2,2)</f>
        <v>34597.87</v>
      </c>
      <c r="E17" s="101"/>
      <c r="F17" s="36"/>
      <c r="G17" s="37">
        <v>2</v>
      </c>
      <c r="H17" s="38">
        <f>TRUNC(G$2,2)</f>
        <v>1141966.93</v>
      </c>
    </row>
    <row r="18" spans="2:8" ht="19.5" customHeight="1">
      <c r="B18" s="39"/>
      <c r="C18" s="40">
        <v>1</v>
      </c>
      <c r="D18" s="41">
        <f>TRUNC(D$2,1)</f>
        <v>34597.8</v>
      </c>
      <c r="E18" s="101"/>
      <c r="F18" s="39"/>
      <c r="G18" s="40">
        <v>1</v>
      </c>
      <c r="H18" s="41">
        <f>TRUNC(G$2,1)</f>
        <v>1141966.9</v>
      </c>
    </row>
    <row r="19" spans="2:8" ht="19.5" customHeight="1">
      <c r="B19" s="42" t="s">
        <v>29</v>
      </c>
      <c r="C19" s="40">
        <v>0</v>
      </c>
      <c r="D19" s="41">
        <f>TRUNC(D$2,0)</f>
        <v>34597</v>
      </c>
      <c r="E19" s="101"/>
      <c r="F19" s="42" t="s">
        <v>29</v>
      </c>
      <c r="G19" s="40">
        <v>0</v>
      </c>
      <c r="H19" s="41">
        <f>TRUNC(G$2,0)</f>
        <v>1141966</v>
      </c>
    </row>
    <row r="20" spans="2:8" ht="19.5" customHeight="1">
      <c r="B20" s="39"/>
      <c r="C20" s="40">
        <v>-1</v>
      </c>
      <c r="D20" s="41">
        <f>TRUNC(D$2,-1)</f>
        <v>34590</v>
      </c>
      <c r="E20" s="101"/>
      <c r="F20" s="39"/>
      <c r="G20" s="40">
        <v>-1</v>
      </c>
      <c r="H20" s="41">
        <f>TRUNC(G$2,-1)</f>
        <v>1141960</v>
      </c>
    </row>
    <row r="21" spans="2:8" ht="19.5" customHeight="1" thickBot="1">
      <c r="B21" s="43"/>
      <c r="C21" s="44">
        <v>-2</v>
      </c>
      <c r="D21" s="51">
        <f>TRUNC(D$2,-2)</f>
        <v>34500</v>
      </c>
      <c r="E21" s="101"/>
      <c r="F21" s="43"/>
      <c r="G21" s="44">
        <v>-2</v>
      </c>
      <c r="H21" s="51">
        <f>TRUNC(G$2,-2)</f>
        <v>1141900</v>
      </c>
    </row>
    <row r="22" spans="2:8" ht="19.5" customHeight="1">
      <c r="B22" s="36"/>
      <c r="C22" s="47"/>
      <c r="D22" s="52"/>
      <c r="E22" s="101"/>
      <c r="F22" s="36"/>
      <c r="G22" s="47"/>
      <c r="H22" s="52"/>
    </row>
    <row r="23" spans="2:8" ht="19.5" customHeight="1" thickBot="1">
      <c r="B23" s="49" t="s">
        <v>30</v>
      </c>
      <c r="C23" s="44"/>
      <c r="D23" s="51">
        <f>INT(D$2)</f>
        <v>34597</v>
      </c>
      <c r="E23" s="101"/>
      <c r="F23" s="49" t="s">
        <v>30</v>
      </c>
      <c r="G23" s="44"/>
      <c r="H23" s="51">
        <f>INT(G$2)</f>
        <v>1141966</v>
      </c>
    </row>
    <row r="24" ht="19.5" customHeight="1" thickBot="1">
      <c r="E24" s="101"/>
    </row>
    <row r="25" spans="2:8" ht="19.5" customHeight="1">
      <c r="B25" s="36"/>
      <c r="C25" s="37">
        <v>2</v>
      </c>
      <c r="D25" s="38">
        <f>ROUNDUP(D$2,2)</f>
        <v>34597.880000000005</v>
      </c>
      <c r="E25" s="101"/>
      <c r="F25" s="36"/>
      <c r="G25" s="37">
        <v>2</v>
      </c>
      <c r="H25" s="38">
        <f>ROUNDUP(G$2,2)</f>
        <v>1141966.94</v>
      </c>
    </row>
    <row r="26" spans="2:8" ht="19.5" customHeight="1">
      <c r="B26" s="39"/>
      <c r="C26" s="40">
        <v>1</v>
      </c>
      <c r="D26" s="41">
        <f>ROUNDUP(D$2,1)</f>
        <v>34597.9</v>
      </c>
      <c r="E26" s="101"/>
      <c r="F26" s="39"/>
      <c r="G26" s="40">
        <v>1</v>
      </c>
      <c r="H26" s="41">
        <f>ROUNDUP(G$2,1)</f>
        <v>1141967</v>
      </c>
    </row>
    <row r="27" spans="2:8" ht="19.5" customHeight="1">
      <c r="B27" s="42" t="s">
        <v>31</v>
      </c>
      <c r="C27" s="40">
        <v>0</v>
      </c>
      <c r="D27" s="41">
        <f>ROUNDUP(D$2,0)</f>
        <v>34598</v>
      </c>
      <c r="E27" s="101"/>
      <c r="F27" s="42" t="s">
        <v>31</v>
      </c>
      <c r="G27" s="40">
        <v>0</v>
      </c>
      <c r="H27" s="41">
        <f>ROUNDUP(G$2,0)</f>
        <v>1141967</v>
      </c>
    </row>
    <row r="28" spans="2:8" ht="19.5" customHeight="1">
      <c r="B28" s="39"/>
      <c r="C28" s="40">
        <v>-1</v>
      </c>
      <c r="D28" s="41">
        <f>ROUNDUP(D$2,-1)</f>
        <v>34600</v>
      </c>
      <c r="E28" s="101"/>
      <c r="F28" s="39"/>
      <c r="G28" s="40">
        <v>-1</v>
      </c>
      <c r="H28" s="41">
        <f>ROUNDUP(G$2,-1)</f>
        <v>1141970</v>
      </c>
    </row>
    <row r="29" spans="2:8" ht="19.5" customHeight="1" thickBot="1">
      <c r="B29" s="43"/>
      <c r="C29" s="44">
        <v>-2</v>
      </c>
      <c r="D29" s="51">
        <f>ROUNDUP(D$2,-2)</f>
        <v>34600</v>
      </c>
      <c r="E29" s="101"/>
      <c r="F29" s="43"/>
      <c r="G29" s="44">
        <v>-2</v>
      </c>
      <c r="H29" s="51">
        <f>ROUNDUP(G$2,-2)</f>
        <v>1142000</v>
      </c>
    </row>
  </sheetData>
  <mergeCells count="1">
    <mergeCell ref="E4:E29"/>
  </mergeCells>
  <printOptions/>
  <pageMargins left="0.75" right="0.75" top="1" bottom="1" header="0.4921259845" footer="0.4921259845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6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35" customWidth="1"/>
    <col min="3" max="3" width="20.57421875" style="35" customWidth="1"/>
    <col min="4" max="4" width="26.57421875" style="35" customWidth="1"/>
    <col min="5" max="5" width="5.421875" style="35" customWidth="1"/>
    <col min="6" max="16384" width="11.421875" style="35" customWidth="1"/>
  </cols>
  <sheetData>
    <row r="1" ht="13.5" thickBot="1"/>
    <row r="2" spans="3:7" ht="38.25" customHeight="1" thickBot="1">
      <c r="C2" s="112" t="s">
        <v>32</v>
      </c>
      <c r="D2" s="113"/>
      <c r="E2" s="113"/>
      <c r="F2" s="113"/>
      <c r="G2" s="114"/>
    </row>
    <row r="6" ht="12.75">
      <c r="G6" s="66"/>
    </row>
    <row r="7" spans="4:6" ht="12.75">
      <c r="D7" s="35" t="s">
        <v>35</v>
      </c>
      <c r="F7" s="35" t="s">
        <v>34</v>
      </c>
    </row>
    <row r="8" spans="3:7" ht="12.75">
      <c r="C8" s="54" t="s">
        <v>36</v>
      </c>
      <c r="D8" s="53">
        <v>4452</v>
      </c>
      <c r="F8" s="67">
        <f ca="1">INT((TODAY()-D8)/365.25)</f>
        <v>96</v>
      </c>
      <c r="G8" s="35" t="s">
        <v>33</v>
      </c>
    </row>
    <row r="9" spans="3:7" ht="12.75">
      <c r="C9" s="54" t="s">
        <v>49</v>
      </c>
      <c r="D9" s="53">
        <v>24208</v>
      </c>
      <c r="F9" s="67">
        <f ca="1">INT((TODAY()-D9)/365.25)</f>
        <v>42</v>
      </c>
      <c r="G9" s="35" t="s">
        <v>33</v>
      </c>
    </row>
    <row r="10" ht="13.5" thickBot="1">
      <c r="F10" s="55"/>
    </row>
    <row r="11" spans="2:8" ht="38.25" customHeight="1" thickBot="1">
      <c r="B11" s="115" t="s">
        <v>37</v>
      </c>
      <c r="C11" s="116"/>
      <c r="D11" s="116"/>
      <c r="E11" s="116"/>
      <c r="F11" s="116"/>
      <c r="G11" s="116"/>
      <c r="H11" s="117"/>
    </row>
    <row r="12" ht="13.5" thickBot="1"/>
    <row r="13" spans="2:8" ht="24" customHeight="1" thickBot="1">
      <c r="B13" s="56" t="s">
        <v>38</v>
      </c>
      <c r="C13" s="56" t="s">
        <v>39</v>
      </c>
      <c r="D13" s="56" t="s">
        <v>40</v>
      </c>
      <c r="E13" s="118" t="s">
        <v>41</v>
      </c>
      <c r="F13" s="118"/>
      <c r="G13" s="118" t="s">
        <v>42</v>
      </c>
      <c r="H13" s="118"/>
    </row>
    <row r="15" spans="2:8" ht="12.75">
      <c r="B15" s="57">
        <v>1</v>
      </c>
      <c r="C15" s="54" t="s">
        <v>43</v>
      </c>
      <c r="D15" s="58">
        <v>6</v>
      </c>
      <c r="E15" s="109">
        <v>13</v>
      </c>
      <c r="F15" s="109"/>
      <c r="G15" s="108">
        <f>ROUNDUP(E15/D15,0)</f>
        <v>3</v>
      </c>
      <c r="H15" s="108"/>
    </row>
    <row r="16" spans="2:8" ht="12.75">
      <c r="B16" s="57">
        <v>2</v>
      </c>
      <c r="C16" s="54" t="s">
        <v>44</v>
      </c>
      <c r="D16" s="59">
        <v>10</v>
      </c>
      <c r="E16" s="110">
        <v>377</v>
      </c>
      <c r="F16" s="110"/>
      <c r="G16" s="108">
        <f>ROUNDUP(E16/D16,0)</f>
        <v>38</v>
      </c>
      <c r="H16" s="108"/>
    </row>
    <row r="17" spans="2:8" ht="12.75">
      <c r="B17" s="57">
        <v>3</v>
      </c>
      <c r="C17" s="54" t="s">
        <v>45</v>
      </c>
      <c r="D17" s="60">
        <v>368</v>
      </c>
      <c r="E17" s="111">
        <v>13456</v>
      </c>
      <c r="F17" s="111"/>
      <c r="G17" s="108">
        <f>ROUNDUP(E17/D17,0)</f>
        <v>37</v>
      </c>
      <c r="H17" s="108"/>
    </row>
    <row r="18" ht="13.5" thickBot="1"/>
    <row r="19" spans="2:8" ht="29.25" customHeight="1" thickBot="1">
      <c r="B19" s="102" t="s">
        <v>46</v>
      </c>
      <c r="C19" s="103"/>
      <c r="D19" s="103"/>
      <c r="E19" s="103"/>
      <c r="F19" s="103"/>
      <c r="G19" s="103"/>
      <c r="H19" s="104"/>
    </row>
    <row r="20" spans="2:8" ht="35.25" customHeight="1">
      <c r="B20" s="105" t="s">
        <v>4</v>
      </c>
      <c r="H20" s="105" t="s">
        <v>4</v>
      </c>
    </row>
    <row r="21" spans="2:8" ht="12.75">
      <c r="B21" s="106"/>
      <c r="H21" s="106"/>
    </row>
    <row r="22" spans="2:8" ht="13.5" thickBot="1">
      <c r="B22" s="106"/>
      <c r="C22" s="54" t="s">
        <v>47</v>
      </c>
      <c r="D22" s="63">
        <v>250</v>
      </c>
      <c r="F22" s="69">
        <v>100</v>
      </c>
      <c r="H22" s="106"/>
    </row>
    <row r="23" spans="2:8" ht="12.75">
      <c r="B23" s="106"/>
      <c r="C23" s="36"/>
      <c r="D23" s="47"/>
      <c r="E23" s="47"/>
      <c r="F23" s="47"/>
      <c r="G23" s="48"/>
      <c r="H23" s="106"/>
    </row>
    <row r="24" spans="2:8" ht="13.5" thickBot="1">
      <c r="B24" s="106"/>
      <c r="C24" s="62" t="s">
        <v>5</v>
      </c>
      <c r="D24" s="64">
        <v>1060</v>
      </c>
      <c r="E24" s="68" t="s">
        <v>48</v>
      </c>
      <c r="F24" s="61"/>
      <c r="G24" s="65">
        <f>ROUNDUP(D24/D22*F22,-2)</f>
        <v>500</v>
      </c>
      <c r="H24" s="106"/>
    </row>
    <row r="25" spans="2:8" ht="13.5" thickBot="1">
      <c r="B25" s="107"/>
      <c r="H25" s="107"/>
    </row>
    <row r="26" spans="2:8" ht="29.25" customHeight="1" thickBot="1">
      <c r="B26" s="102" t="s">
        <v>46</v>
      </c>
      <c r="C26" s="103"/>
      <c r="D26" s="103"/>
      <c r="E26" s="103"/>
      <c r="F26" s="103"/>
      <c r="G26" s="103"/>
      <c r="H26" s="104"/>
    </row>
  </sheetData>
  <mergeCells count="14">
    <mergeCell ref="C2:G2"/>
    <mergeCell ref="B11:H11"/>
    <mergeCell ref="E13:F13"/>
    <mergeCell ref="G13:H13"/>
    <mergeCell ref="G15:H15"/>
    <mergeCell ref="G16:H16"/>
    <mergeCell ref="G17:H17"/>
    <mergeCell ref="E15:F15"/>
    <mergeCell ref="E16:F16"/>
    <mergeCell ref="E17:F17"/>
    <mergeCell ref="B19:H19"/>
    <mergeCell ref="B26:H26"/>
    <mergeCell ref="B20:B25"/>
    <mergeCell ref="H20:H25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23"/>
  <sheetViews>
    <sheetView tabSelected="1" workbookViewId="0" topLeftCell="A1">
      <selection activeCell="A1" sqref="A1"/>
    </sheetView>
  </sheetViews>
  <sheetFormatPr defaultColWidth="11.421875" defaultRowHeight="24.75" customHeight="1"/>
  <cols>
    <col min="1" max="1" width="11.421875" style="54" customWidth="1"/>
    <col min="2" max="2" width="25.57421875" style="54" bestFit="1" customWidth="1"/>
    <col min="3" max="4" width="11.421875" style="54" customWidth="1"/>
    <col min="5" max="5" width="23.57421875" style="54" bestFit="1" customWidth="1"/>
    <col min="6" max="7" width="11.421875" style="54" customWidth="1"/>
    <col min="8" max="8" width="22.57421875" style="54" bestFit="1" customWidth="1"/>
    <col min="9" max="10" width="11.421875" style="54" customWidth="1"/>
    <col min="11" max="11" width="21.57421875" style="54" bestFit="1" customWidth="1"/>
    <col min="12" max="16384" width="11.421875" style="54" customWidth="1"/>
  </cols>
  <sheetData>
    <row r="1" ht="12.75"/>
    <row r="2" ht="13.5" thickBot="1"/>
    <row r="3" spans="2:12" ht="41.25" customHeight="1" thickBot="1">
      <c r="B3" s="115" t="s">
        <v>50</v>
      </c>
      <c r="C3" s="116"/>
      <c r="D3" s="116"/>
      <c r="E3" s="116"/>
      <c r="F3" s="116"/>
      <c r="G3" s="116"/>
      <c r="H3" s="116"/>
      <c r="I3" s="116"/>
      <c r="J3" s="116"/>
      <c r="K3" s="116"/>
      <c r="L3" s="117"/>
    </row>
    <row r="5" spans="3:12" ht="24.75" customHeight="1">
      <c r="C5" s="71"/>
      <c r="D5" s="119" t="s">
        <v>64</v>
      </c>
      <c r="E5" s="120"/>
      <c r="F5" s="121"/>
      <c r="G5" s="119" t="s">
        <v>64</v>
      </c>
      <c r="H5" s="120"/>
      <c r="I5" s="121"/>
      <c r="J5" s="125" t="s">
        <v>64</v>
      </c>
      <c r="K5" s="125"/>
      <c r="L5" s="125"/>
    </row>
    <row r="6" spans="2:12" ht="24.75" customHeight="1" thickBot="1">
      <c r="B6" s="68"/>
      <c r="C6" s="72"/>
      <c r="D6" s="122" t="s">
        <v>65</v>
      </c>
      <c r="E6" s="123"/>
      <c r="F6" s="124"/>
      <c r="G6" s="122" t="s">
        <v>66</v>
      </c>
      <c r="H6" s="123"/>
      <c r="I6" s="124"/>
      <c r="J6" s="123" t="s">
        <v>67</v>
      </c>
      <c r="K6" s="123"/>
      <c r="L6" s="123"/>
    </row>
    <row r="7" spans="2:10" ht="24.75" customHeight="1">
      <c r="B7" s="54" t="s">
        <v>51</v>
      </c>
      <c r="C7" s="71"/>
      <c r="D7" s="75">
        <v>1.25</v>
      </c>
      <c r="E7" s="74"/>
      <c r="F7" s="71"/>
      <c r="G7" s="75">
        <v>1.35</v>
      </c>
      <c r="H7" s="74"/>
      <c r="I7" s="71"/>
      <c r="J7" s="76">
        <v>1.6</v>
      </c>
    </row>
    <row r="8" spans="2:12" ht="24.75" customHeight="1">
      <c r="B8" s="78" t="s">
        <v>52</v>
      </c>
      <c r="C8" s="79"/>
      <c r="D8" s="80">
        <v>100</v>
      </c>
      <c r="E8" s="78"/>
      <c r="F8" s="79"/>
      <c r="G8" s="80">
        <v>125</v>
      </c>
      <c r="H8" s="78"/>
      <c r="I8" s="79"/>
      <c r="J8" s="81">
        <v>350</v>
      </c>
      <c r="K8" s="78"/>
      <c r="L8" s="78"/>
    </row>
    <row r="9" spans="2:12" ht="24.75" customHeight="1">
      <c r="B9" s="54" t="s">
        <v>53</v>
      </c>
      <c r="C9" s="71"/>
      <c r="D9" s="73"/>
      <c r="E9" s="74"/>
      <c r="F9" s="77">
        <f>D8*D7</f>
        <v>125</v>
      </c>
      <c r="G9" s="73"/>
      <c r="H9" s="74"/>
      <c r="I9" s="77">
        <f>G8*G7</f>
        <v>168.75</v>
      </c>
      <c r="L9" s="92">
        <f>J8*J7</f>
        <v>560</v>
      </c>
    </row>
    <row r="10" spans="2:12" ht="24.75" customHeight="1">
      <c r="B10" s="82" t="s">
        <v>54</v>
      </c>
      <c r="C10" s="79"/>
      <c r="D10" s="83">
        <v>0.1</v>
      </c>
      <c r="E10" s="78"/>
      <c r="F10" s="84">
        <f>ROUND(F9*D10,2)</f>
        <v>12.5</v>
      </c>
      <c r="G10" s="83">
        <v>0.08</v>
      </c>
      <c r="H10" s="78"/>
      <c r="I10" s="84">
        <f>ROUND(I9*G10,2)</f>
        <v>13.5</v>
      </c>
      <c r="J10" s="85">
        <v>0.12</v>
      </c>
      <c r="K10" s="78"/>
      <c r="L10" s="86">
        <f>ROUND(L9*J10,2)</f>
        <v>67.2</v>
      </c>
    </row>
    <row r="11" spans="2:12" ht="24.75" customHeight="1">
      <c r="B11" s="54" t="s">
        <v>55</v>
      </c>
      <c r="C11" s="71"/>
      <c r="D11" s="73"/>
      <c r="E11" s="74"/>
      <c r="F11" s="77">
        <f>F9-F10</f>
        <v>112.5</v>
      </c>
      <c r="G11" s="73"/>
      <c r="H11" s="74"/>
      <c r="I11" s="77">
        <f>I9-I10</f>
        <v>155.25</v>
      </c>
      <c r="L11" s="93">
        <f>L9-L10</f>
        <v>492.8</v>
      </c>
    </row>
    <row r="12" spans="2:12" ht="24.75" customHeight="1">
      <c r="B12" s="82" t="s">
        <v>56</v>
      </c>
      <c r="C12" s="79"/>
      <c r="D12" s="83">
        <v>0.01</v>
      </c>
      <c r="E12" s="78"/>
      <c r="F12" s="84">
        <f>ROUND(F11*D12,2)</f>
        <v>1.13</v>
      </c>
      <c r="G12" s="83">
        <v>0.01</v>
      </c>
      <c r="H12" s="78"/>
      <c r="I12" s="84">
        <f>ROUND(I11*G12,2)</f>
        <v>1.55</v>
      </c>
      <c r="J12" s="85">
        <v>0.02</v>
      </c>
      <c r="K12" s="78"/>
      <c r="L12" s="86">
        <f>ROUND(L11*J12,2)</f>
        <v>9.86</v>
      </c>
    </row>
    <row r="13" spans="2:12" ht="24.75" customHeight="1">
      <c r="B13" s="54" t="s">
        <v>57</v>
      </c>
      <c r="C13" s="71"/>
      <c r="D13" s="73"/>
      <c r="E13" s="74"/>
      <c r="F13" s="77">
        <f>F11-F12</f>
        <v>111.37</v>
      </c>
      <c r="G13" s="73"/>
      <c r="H13" s="74"/>
      <c r="I13" s="77">
        <f>I11-I12</f>
        <v>153.7</v>
      </c>
      <c r="L13" s="93">
        <f>L11-L12</f>
        <v>482.94</v>
      </c>
    </row>
    <row r="14" spans="2:12" ht="24.75" customHeight="1">
      <c r="B14" s="70" t="s">
        <v>58</v>
      </c>
      <c r="C14" s="71"/>
      <c r="D14" s="75">
        <v>5</v>
      </c>
      <c r="E14" s="91">
        <v>10</v>
      </c>
      <c r="F14" s="77">
        <f>ROUNDUP((F13/E14),0)*D14</f>
        <v>60</v>
      </c>
      <c r="G14" s="75">
        <v>1.25</v>
      </c>
      <c r="H14" s="91">
        <v>5</v>
      </c>
      <c r="I14" s="77">
        <f>ROUNDUP((I13/H14),0)*G14</f>
        <v>38.75</v>
      </c>
      <c r="J14" s="76">
        <v>10</v>
      </c>
      <c r="K14" s="90">
        <v>100</v>
      </c>
      <c r="L14" s="93">
        <f>ROUNDUP((L13/K14),0)*J14</f>
        <v>50</v>
      </c>
    </row>
    <row r="15" spans="2:12" ht="24.75" customHeight="1">
      <c r="B15" s="82" t="s">
        <v>59</v>
      </c>
      <c r="C15" s="79"/>
      <c r="D15" s="87">
        <v>25</v>
      </c>
      <c r="E15" s="89">
        <v>100</v>
      </c>
      <c r="F15" s="84">
        <f>ROUNDUP((D8/E15),0)*D15</f>
        <v>25</v>
      </c>
      <c r="G15" s="87">
        <v>1.35</v>
      </c>
      <c r="H15" s="89">
        <v>10</v>
      </c>
      <c r="I15" s="84">
        <f>ROUNDUP((G8/H15),0)*G15</f>
        <v>17.55</v>
      </c>
      <c r="J15" s="88">
        <v>0.85</v>
      </c>
      <c r="K15" s="89">
        <v>1</v>
      </c>
      <c r="L15" s="86">
        <f>ROUNDUP((J8/K15),0)*J15</f>
        <v>297.5</v>
      </c>
    </row>
    <row r="16" spans="2:12" ht="24.75" customHeight="1">
      <c r="B16" s="54" t="s">
        <v>60</v>
      </c>
      <c r="C16" s="71"/>
      <c r="D16" s="73"/>
      <c r="E16" s="74"/>
      <c r="F16" s="77">
        <f>SUM(F13:F15)</f>
        <v>196.37</v>
      </c>
      <c r="G16" s="73"/>
      <c r="H16" s="74"/>
      <c r="I16" s="77">
        <f>SUM(I13:I15)</f>
        <v>210</v>
      </c>
      <c r="L16" s="93">
        <f>SUM(L13:L15)</f>
        <v>830.44</v>
      </c>
    </row>
    <row r="21" spans="2:12" s="94" customFormat="1" ht="24.75" customHeight="1">
      <c r="B21" s="94" t="s">
        <v>62</v>
      </c>
      <c r="C21" s="95"/>
      <c r="F21" s="96">
        <f>ROUND(F11/D8,2)</f>
        <v>1.13</v>
      </c>
      <c r="I21" s="96">
        <f>ROUND(I11/G8,2)</f>
        <v>1.24</v>
      </c>
      <c r="L21" s="97">
        <f>ROUND(L11/J8,2)</f>
        <v>1.41</v>
      </c>
    </row>
    <row r="22" spans="2:12" s="94" customFormat="1" ht="24.75" customHeight="1">
      <c r="B22" s="94" t="s">
        <v>63</v>
      </c>
      <c r="C22" s="95"/>
      <c r="F22" s="96">
        <f>ROUND(F13/D8,2)</f>
        <v>1.11</v>
      </c>
      <c r="I22" s="96">
        <f>ROUND(I13/G8,2)</f>
        <v>1.23</v>
      </c>
      <c r="L22" s="97">
        <f>ROUND(L13/J8,2)</f>
        <v>1.38</v>
      </c>
    </row>
    <row r="23" spans="2:12" s="94" customFormat="1" ht="24.75" customHeight="1">
      <c r="B23" s="94" t="s">
        <v>61</v>
      </c>
      <c r="C23" s="95"/>
      <c r="F23" s="96">
        <f>ROUND(F16/D8,2)</f>
        <v>1.96</v>
      </c>
      <c r="I23" s="96">
        <f>ROUND(I16/G8,2)</f>
        <v>1.68</v>
      </c>
      <c r="L23" s="97">
        <f>ROUND(L16/J8,2)</f>
        <v>2.37</v>
      </c>
    </row>
  </sheetData>
  <mergeCells count="7">
    <mergeCell ref="B3:L3"/>
    <mergeCell ref="D5:F5"/>
    <mergeCell ref="D6:F6"/>
    <mergeCell ref="G5:I5"/>
    <mergeCell ref="G6:I6"/>
    <mergeCell ref="J5:L5"/>
    <mergeCell ref="J6:L6"/>
  </mergeCells>
  <conditionalFormatting sqref="F16:L16">
    <cfRule type="expression" priority="1" dxfId="0" stopIfTrue="1">
      <formula>F$16=MIN($F$16:$L$16)</formula>
    </cfRule>
  </conditionalFormatting>
  <printOptions/>
  <pageMargins left="0.75" right="0.75" top="1" bottom="1" header="0.4921259845" footer="0.4921259845"/>
  <pageSetup fitToHeight="1" fitToWidth="1" horizontalDpi="600" verticalDpi="600" orientation="landscape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</cols>
  <sheetData>
    <row r="1" spans="1:4" ht="12.75">
      <c r="A1" s="1" t="s">
        <v>0</v>
      </c>
      <c r="D1">
        <f>ROUND(1060/100,0)</f>
        <v>11</v>
      </c>
    </row>
    <row r="2" spans="1:4" ht="12.75">
      <c r="A2" s="1" t="s">
        <v>1</v>
      </c>
      <c r="D2">
        <f>ROUNDUP(1060/100,0)</f>
        <v>11</v>
      </c>
    </row>
    <row r="3" spans="1:4" ht="12.75">
      <c r="A3" s="1" t="s">
        <v>2</v>
      </c>
      <c r="D3">
        <f>ROUNDDOWN(1060/100,0)</f>
        <v>10</v>
      </c>
    </row>
    <row r="4" spans="1:4" ht="12.75">
      <c r="A4" s="1" t="s">
        <v>3</v>
      </c>
      <c r="D4">
        <f>INT(1060/100)</f>
        <v>10</v>
      </c>
    </row>
    <row r="6" ht="12.75">
      <c r="A6" s="1" t="s">
        <v>69</v>
      </c>
    </row>
    <row r="7" ht="12.75">
      <c r="A7" s="1" t="s">
        <v>68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Wirtschaftsschule Kahle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Silke Preckel Kahle</dc:creator>
  <cp:keywords/>
  <dc:description/>
  <cp:lastModifiedBy>Wirtschaftsschule Kahle</cp:lastModifiedBy>
  <cp:lastPrinted>2008-05-18T10:15:15Z</cp:lastPrinted>
  <dcterms:created xsi:type="dcterms:W3CDTF">2008-04-02T06:31:34Z</dcterms:created>
  <dcterms:modified xsi:type="dcterms:W3CDTF">2008-05-19T08:02:13Z</dcterms:modified>
  <cp:category/>
  <cp:version/>
  <cp:contentType/>
  <cp:contentStatus/>
</cp:coreProperties>
</file>